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2360" windowWidth="25400" windowHeight="15880" activeTab="1"/>
  </bookViews>
  <sheets>
    <sheet name="Oracle license prizes" sheetId="1" r:id="rId1"/>
    <sheet name="Oracle license requirements" sheetId="2" r:id="rId2"/>
    <sheet name="Sheet3" sheetId="3" r:id="rId3"/>
  </sheets>
  <definedNames>
    <definedName name="_xlnm.Print_Area" localSheetId="0">'Oracle license prizes'!$A$1:$N$68</definedName>
  </definedNames>
  <calcPr fullCalcOnLoad="1"/>
</workbook>
</file>

<file path=xl/sharedStrings.xml><?xml version="1.0" encoding="utf-8"?>
<sst xmlns="http://schemas.openxmlformats.org/spreadsheetml/2006/main" count="166" uniqueCount="60">
  <si>
    <t>Environments</t>
  </si>
  <si>
    <t>Number of environments</t>
  </si>
  <si>
    <t>Number of servers / environment</t>
  </si>
  <si>
    <t>Number of single/dual-core CPU / server</t>
  </si>
  <si>
    <t>Enterprise Edition CPU based</t>
  </si>
  <si>
    <t>Enterprise Edition named user</t>
  </si>
  <si>
    <t>Standard Edition named user</t>
  </si>
  <si>
    <t>RAC option</t>
  </si>
  <si>
    <t>Partitioning Option</t>
  </si>
  <si>
    <t>Internet Development Suite</t>
  </si>
  <si>
    <t>OSF</t>
  </si>
  <si>
    <t>OSF cluster</t>
  </si>
  <si>
    <t>OSF standby</t>
  </si>
  <si>
    <t>OSF antennae test</t>
  </si>
  <si>
    <t>ARC back-end</t>
  </si>
  <si>
    <t>ARC front-end</t>
  </si>
  <si>
    <t>STE cluster</t>
  </si>
  <si>
    <t>STE standby/replication</t>
  </si>
  <si>
    <t>STE server</t>
  </si>
  <si>
    <t>Test cluster</t>
  </si>
  <si>
    <t>Test standby/replication</t>
  </si>
  <si>
    <t>x</t>
  </si>
  <si>
    <t>Existing development licenses</t>
  </si>
  <si>
    <t>SCO (Santiago)</t>
  </si>
  <si>
    <t>SCO back_end (replication)</t>
  </si>
  <si>
    <t>SCO front-end (internet)</t>
  </si>
  <si>
    <r>
      <t>ARC</t>
    </r>
    <r>
      <rPr>
        <sz val="10"/>
        <color indexed="9"/>
        <rFont val="Arial"/>
        <family val="2"/>
      </rPr>
      <t xml:space="preserve"> (U.S., Germany, Japan)</t>
    </r>
  </si>
  <si>
    <r>
      <t>Enhanced STE</t>
    </r>
    <r>
      <rPr>
        <sz val="10"/>
        <color indexed="9"/>
        <rFont val="Arial"/>
        <family val="2"/>
      </rPr>
      <t xml:space="preserve"> (Garching)</t>
    </r>
  </si>
  <si>
    <r>
      <t>Standard STE</t>
    </r>
    <r>
      <rPr>
        <sz val="10"/>
        <color indexed="9"/>
        <rFont val="Arial"/>
        <family val="2"/>
      </rPr>
      <t xml:space="preserve"> (Socorro, ATF, Charlottesville, Japan, Garching)</t>
    </r>
  </si>
  <si>
    <r>
      <t>ESO test and development</t>
    </r>
    <r>
      <rPr>
        <sz val="10"/>
        <color indexed="9"/>
        <rFont val="Arial"/>
        <family val="2"/>
      </rPr>
      <t xml:space="preserve"> (Garching)</t>
    </r>
  </si>
  <si>
    <t>Colour Coding:  Yellow = Licenses needed for production, Blue = Licenses needed for test and development, Green = Licenses already purchased (to be included into the contract - maintenance to be extended); existing licenses shall be used to cover part of the test and development license needs (blue).</t>
  </si>
  <si>
    <t>Core factor</t>
  </si>
  <si>
    <t>ARC frac.</t>
  </si>
  <si>
    <t>minimum/core</t>
  </si>
  <si>
    <t>Grand total</t>
  </si>
  <si>
    <t>Total list price (all servers)</t>
  </si>
  <si>
    <t>Total list price at site</t>
  </si>
  <si>
    <t>Maintanence (22,5%)</t>
  </si>
  <si>
    <t># CPU</t>
  </si>
  <si>
    <t># Core</t>
  </si>
  <si>
    <t>#users</t>
  </si>
  <si>
    <t>Standard Edition</t>
  </si>
  <si>
    <t>Enterprise Edition</t>
  </si>
  <si>
    <t>RAC</t>
  </si>
  <si>
    <t>Partitioning</t>
  </si>
  <si>
    <t>Enterpries Processor licenses</t>
  </si>
  <si>
    <t>Standard NU</t>
  </si>
  <si>
    <t>RAC NU</t>
  </si>
  <si>
    <t>Partitioning NU</t>
  </si>
  <si>
    <t>Partitioning CPU</t>
  </si>
  <si>
    <t>Enterpries NU</t>
  </si>
  <si>
    <t>CPU 30</t>
  </si>
  <si>
    <t>CPU 100</t>
  </si>
  <si>
    <t>NU 30</t>
  </si>
  <si>
    <t>NU 100</t>
  </si>
  <si>
    <t>Totals</t>
  </si>
  <si>
    <t>Prize @ 30%</t>
  </si>
  <si>
    <t>Prizes @ 30%</t>
  </si>
  <si>
    <t>Site totals</t>
  </si>
  <si>
    <t>Development licenses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</si>
</sst>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wrapText="1" indent="1"/>
    </xf>
    <xf numFmtId="0" fontId="6" fillId="5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6" fillId="5" borderId="2" xfId="0" applyFont="1" applyFill="1" applyBorder="1" applyAlignment="1">
      <alignment horizontal="left" wrapText="1" indent="1"/>
    </xf>
    <xf numFmtId="0" fontId="0" fillId="2" borderId="2" xfId="0" applyFill="1" applyBorder="1" applyAlignment="1">
      <alignment horizontal="center"/>
    </xf>
    <xf numFmtId="0" fontId="5" fillId="5" borderId="3" xfId="0" applyFont="1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9" fontId="7" fillId="7" borderId="1" xfId="0" applyNumberFormat="1" applyFont="1" applyFill="1" applyBorder="1" applyAlignment="1">
      <alignment/>
    </xf>
    <xf numFmtId="0" fontId="0" fillId="0" borderId="7" xfId="0" applyBorder="1" applyAlignment="1">
      <alignment wrapText="1"/>
    </xf>
    <xf numFmtId="0" fontId="5" fillId="8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8" borderId="8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60" workbookViewId="0" topLeftCell="A1">
      <selection activeCell="C32" sqref="C32:E33"/>
    </sheetView>
  </sheetViews>
  <sheetFormatPr defaultColWidth="11.421875" defaultRowHeight="12.75"/>
  <cols>
    <col min="1" max="1" width="27.8515625" style="1" customWidth="1"/>
    <col min="2" max="2" width="13.28125" style="0" customWidth="1"/>
    <col min="3" max="4" width="12.421875" style="0" customWidth="1"/>
    <col min="5" max="7" width="11.421875" style="0" customWidth="1"/>
    <col min="8" max="8" width="12.8515625" style="0" customWidth="1"/>
    <col min="9" max="9" width="14.00390625" style="0" customWidth="1"/>
    <col min="10" max="10" width="12.7109375" style="0" customWidth="1"/>
    <col min="11" max="11" width="6.421875" style="0" customWidth="1"/>
    <col min="12" max="12" width="11.28125" style="0" customWidth="1"/>
    <col min="13" max="14" width="8.8515625" style="0" customWidth="1"/>
    <col min="15" max="15" width="12.00390625" style="0" customWidth="1"/>
    <col min="16" max="17" width="12.421875" style="0" customWidth="1"/>
    <col min="18" max="18" width="8.8515625" style="0" customWidth="1"/>
    <col min="19" max="19" width="11.421875" style="0" customWidth="1"/>
    <col min="20" max="20" width="13.28125" style="0" customWidth="1"/>
    <col min="21" max="16384" width="8.8515625" style="0" customWidth="1"/>
  </cols>
  <sheetData>
    <row r="1" spans="1:14" s="2" customFormat="1" ht="36" customHeight="1">
      <c r="A1" s="32" t="s">
        <v>0</v>
      </c>
      <c r="B1" s="32" t="s">
        <v>1</v>
      </c>
      <c r="C1" s="32" t="s">
        <v>2</v>
      </c>
      <c r="D1" s="34" t="s">
        <v>3</v>
      </c>
      <c r="E1" s="35"/>
      <c r="F1" s="32" t="s">
        <v>4</v>
      </c>
      <c r="G1" s="32" t="s">
        <v>5</v>
      </c>
      <c r="H1" s="32" t="s">
        <v>6</v>
      </c>
      <c r="I1" s="32" t="s">
        <v>9</v>
      </c>
      <c r="J1" s="32" t="s">
        <v>7</v>
      </c>
      <c r="K1" s="32" t="s">
        <v>8</v>
      </c>
      <c r="L1" s="32" t="s">
        <v>35</v>
      </c>
      <c r="M1" s="32" t="s">
        <v>36</v>
      </c>
      <c r="N1" s="32" t="s">
        <v>37</v>
      </c>
    </row>
    <row r="2" spans="1:14" s="2" customFormat="1" ht="12">
      <c r="A2" s="33"/>
      <c r="B2" s="33"/>
      <c r="C2" s="33"/>
      <c r="D2" s="27" t="s">
        <v>38</v>
      </c>
      <c r="E2" s="27" t="s">
        <v>39</v>
      </c>
      <c r="F2" s="33"/>
      <c r="G2" s="33" t="s">
        <v>40</v>
      </c>
      <c r="H2" s="33"/>
      <c r="I2" s="33"/>
      <c r="J2" s="33"/>
      <c r="K2" s="33"/>
      <c r="L2" s="33"/>
      <c r="M2" s="33"/>
      <c r="N2" s="33"/>
    </row>
    <row r="3" spans="1:14" ht="12">
      <c r="A3" s="10" t="s">
        <v>10</v>
      </c>
      <c r="B3" s="4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>
        <f>B3*(L4+L5+L6)</f>
        <v>455399.99999999994</v>
      </c>
      <c r="N3" s="4">
        <f>M3/100*22.5</f>
        <v>102464.99999999999</v>
      </c>
    </row>
    <row r="4" spans="1:14" ht="12">
      <c r="A4" s="11" t="s">
        <v>11</v>
      </c>
      <c r="B4" s="4"/>
      <c r="C4" s="4">
        <v>2</v>
      </c>
      <c r="D4" s="4">
        <v>2</v>
      </c>
      <c r="E4" s="4">
        <v>4</v>
      </c>
      <c r="F4" s="4"/>
      <c r="G4" s="4">
        <f>C33</f>
        <v>25</v>
      </c>
      <c r="H4" s="4"/>
      <c r="I4" s="4"/>
      <c r="J4" s="4" t="s">
        <v>21</v>
      </c>
      <c r="K4" s="4" t="s">
        <v>21</v>
      </c>
      <c r="L4" s="4">
        <f>C4*D4*E4*$C$33*$E$33*($M$44+$M$45+$M$46)</f>
        <v>310999.99999999994</v>
      </c>
      <c r="M4" s="4"/>
      <c r="N4" s="4"/>
    </row>
    <row r="5" spans="1:14" ht="12">
      <c r="A5" s="11" t="s">
        <v>12</v>
      </c>
      <c r="B5" s="4"/>
      <c r="C5" s="4">
        <v>1</v>
      </c>
      <c r="D5" s="4">
        <v>2</v>
      </c>
      <c r="E5" s="4">
        <v>4</v>
      </c>
      <c r="F5" s="4"/>
      <c r="G5" s="4">
        <f>C33</f>
        <v>25</v>
      </c>
      <c r="H5" s="4"/>
      <c r="I5" s="4"/>
      <c r="J5" s="4"/>
      <c r="K5" s="4" t="s">
        <v>21</v>
      </c>
      <c r="L5" s="4">
        <f>C5*D5*E5*$C$33*$E$33*($M$44+$M$46)</f>
        <v>111100</v>
      </c>
      <c r="M5" s="4"/>
      <c r="N5" s="4"/>
    </row>
    <row r="6" spans="1:14" ht="12">
      <c r="A6" s="11" t="s">
        <v>13</v>
      </c>
      <c r="B6" s="4"/>
      <c r="C6" s="4">
        <v>3</v>
      </c>
      <c r="D6" s="4">
        <v>2</v>
      </c>
      <c r="E6" s="4">
        <v>1</v>
      </c>
      <c r="F6" s="4"/>
      <c r="G6" s="4"/>
      <c r="H6" s="4">
        <v>25</v>
      </c>
      <c r="I6" s="4"/>
      <c r="J6" s="4"/>
      <c r="K6" s="4"/>
      <c r="L6" s="4">
        <f>C6*D6*E6*H6*$M$43</f>
        <v>33299.99999999999</v>
      </c>
      <c r="M6" s="4"/>
      <c r="N6" s="4"/>
    </row>
    <row r="7" spans="1:14" ht="12">
      <c r="A7" s="1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">
      <c r="A8" s="10" t="s">
        <v>23</v>
      </c>
      <c r="B8" s="4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f>B8*(L9+L10)</f>
        <v>333190</v>
      </c>
      <c r="N8" s="4">
        <f>M8/100*22.5</f>
        <v>74967.75</v>
      </c>
    </row>
    <row r="9" spans="1:14" ht="12">
      <c r="A9" s="11" t="s">
        <v>24</v>
      </c>
      <c r="B9" s="4"/>
      <c r="C9" s="4">
        <v>1</v>
      </c>
      <c r="D9" s="4">
        <v>2</v>
      </c>
      <c r="E9" s="4">
        <v>4</v>
      </c>
      <c r="F9" s="4"/>
      <c r="G9" s="4">
        <f>C33</f>
        <v>25</v>
      </c>
      <c r="H9" s="4"/>
      <c r="I9" s="4"/>
      <c r="J9" s="4"/>
      <c r="K9" s="4" t="s">
        <v>21</v>
      </c>
      <c r="L9" s="4">
        <f>C9*D9*E9*G9*$E$33*($M$44+$M$46)</f>
        <v>111100</v>
      </c>
      <c r="M9" s="4"/>
      <c r="N9" s="4"/>
    </row>
    <row r="10" spans="1:14" ht="12">
      <c r="A10" s="11" t="s">
        <v>25</v>
      </c>
      <c r="B10" s="4"/>
      <c r="C10" s="4">
        <v>1</v>
      </c>
      <c r="D10" s="4">
        <v>2</v>
      </c>
      <c r="E10" s="4">
        <v>4</v>
      </c>
      <c r="F10" s="4" t="s">
        <v>21</v>
      </c>
      <c r="G10" s="4"/>
      <c r="H10" s="4"/>
      <c r="I10" s="4"/>
      <c r="J10" s="4"/>
      <c r="K10" s="4" t="s">
        <v>21</v>
      </c>
      <c r="L10" s="4">
        <f>C10*D10*E10*$E$33*($N$44+$N$46)</f>
        <v>222090</v>
      </c>
      <c r="M10" s="4"/>
      <c r="N10" s="4"/>
    </row>
    <row r="11" spans="1:14" ht="1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">
      <c r="A12" s="10" t="s">
        <v>26</v>
      </c>
      <c r="B12" s="4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>B12*(L13+L14)</f>
        <v>999570</v>
      </c>
      <c r="N12" s="4">
        <f>M12/100*22.5</f>
        <v>224903.25000000003</v>
      </c>
    </row>
    <row r="13" spans="1:14" ht="12">
      <c r="A13" s="11" t="s">
        <v>14</v>
      </c>
      <c r="B13" s="4"/>
      <c r="C13" s="4">
        <v>1</v>
      </c>
      <c r="D13" s="4">
        <v>2</v>
      </c>
      <c r="E13" s="4">
        <v>4</v>
      </c>
      <c r="F13" s="4"/>
      <c r="G13" s="4">
        <f>C33</f>
        <v>25</v>
      </c>
      <c r="H13" s="4"/>
      <c r="I13" s="4"/>
      <c r="J13" s="4"/>
      <c r="K13" s="4" t="s">
        <v>21</v>
      </c>
      <c r="L13" s="4">
        <f>C13*D13*E13*G13*$E$33*($M$44+$M$46)</f>
        <v>111100</v>
      </c>
      <c r="M13" s="4"/>
      <c r="N13" s="4"/>
    </row>
    <row r="14" spans="1:14" ht="12">
      <c r="A14" s="14" t="s">
        <v>15</v>
      </c>
      <c r="B14" s="15"/>
      <c r="C14" s="15">
        <v>1</v>
      </c>
      <c r="D14" s="15">
        <v>2</v>
      </c>
      <c r="E14" s="15">
        <v>4</v>
      </c>
      <c r="F14" s="15" t="s">
        <v>21</v>
      </c>
      <c r="G14" s="15"/>
      <c r="H14" s="15"/>
      <c r="I14" s="15"/>
      <c r="J14" s="15"/>
      <c r="K14" s="15" t="s">
        <v>21</v>
      </c>
      <c r="L14" s="4">
        <f>C14*D14*E14*$E$33*($N$44+$N$46)</f>
        <v>222090</v>
      </c>
      <c r="M14" s="4"/>
      <c r="N14" s="4"/>
    </row>
    <row r="15" spans="1:11" s="18" customFormat="1" ht="1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4" ht="12">
      <c r="A16" s="16" t="s">
        <v>27</v>
      </c>
      <c r="B16" s="17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8"/>
      <c r="M16" s="8">
        <f>B16*(L17+L18)</f>
        <v>296233.3333333333</v>
      </c>
      <c r="N16" s="8">
        <f>M16/100*22.5</f>
        <v>66652.5</v>
      </c>
    </row>
    <row r="17" spans="1:14" ht="12">
      <c r="A17" s="11" t="s">
        <v>16</v>
      </c>
      <c r="B17" s="8"/>
      <c r="C17" s="8">
        <v>2</v>
      </c>
      <c r="D17" s="8">
        <v>2</v>
      </c>
      <c r="E17" s="8">
        <v>4</v>
      </c>
      <c r="F17" s="8"/>
      <c r="G17" s="8">
        <f>C33</f>
        <v>25</v>
      </c>
      <c r="H17" s="8"/>
      <c r="I17" s="8"/>
      <c r="J17" s="8" t="s">
        <v>21</v>
      </c>
      <c r="K17" s="8"/>
      <c r="L17" s="8">
        <f>C17*D17*E17*$C$33*$E$33*($M$44+$M$45)</f>
        <v>266600</v>
      </c>
      <c r="M17" s="17"/>
      <c r="N17" s="17"/>
    </row>
    <row r="18" spans="1:14" ht="12">
      <c r="A18" s="11" t="s">
        <v>17</v>
      </c>
      <c r="B18" s="8"/>
      <c r="C18" s="8">
        <v>1</v>
      </c>
      <c r="D18" s="8">
        <v>2</v>
      </c>
      <c r="E18" s="8">
        <v>1</v>
      </c>
      <c r="F18" s="8"/>
      <c r="G18" s="8">
        <f>C33</f>
        <v>25</v>
      </c>
      <c r="H18" s="8"/>
      <c r="I18" s="8"/>
      <c r="J18" s="8"/>
      <c r="K18" s="8"/>
      <c r="L18" s="8">
        <f>C18*D18*E18*$C$33*($M$44)</f>
        <v>29633.333333333332</v>
      </c>
      <c r="M18" s="17"/>
      <c r="N18" s="17"/>
    </row>
    <row r="19" spans="1:14" ht="12">
      <c r="A19" s="12"/>
      <c r="B19" s="8"/>
      <c r="C19" s="8"/>
      <c r="D19" s="8"/>
      <c r="E19" s="8"/>
      <c r="F19" s="8"/>
      <c r="G19" s="8"/>
      <c r="H19" s="8"/>
      <c r="I19" s="8"/>
      <c r="J19" s="8"/>
      <c r="K19" s="8"/>
      <c r="L19" s="17"/>
      <c r="M19" s="17"/>
      <c r="N19" s="17"/>
    </row>
    <row r="20" spans="1:14" ht="26.25" customHeight="1">
      <c r="A20" s="10" t="s">
        <v>28</v>
      </c>
      <c r="B20" s="8">
        <v>5</v>
      </c>
      <c r="C20" s="8"/>
      <c r="D20" s="8"/>
      <c r="E20" s="8"/>
      <c r="F20" s="8"/>
      <c r="G20" s="8"/>
      <c r="H20" s="8"/>
      <c r="I20" s="8"/>
      <c r="J20" s="8"/>
      <c r="K20" s="8"/>
      <c r="L20" s="17"/>
      <c r="M20" s="17">
        <f>B20*(L21)</f>
        <v>55499.99999999999</v>
      </c>
      <c r="N20" s="17">
        <f>M20/100*22.5</f>
        <v>12487.499999999998</v>
      </c>
    </row>
    <row r="21" spans="1:14" ht="12">
      <c r="A21" s="11" t="s">
        <v>18</v>
      </c>
      <c r="B21" s="8"/>
      <c r="C21" s="8">
        <v>1</v>
      </c>
      <c r="D21" s="8">
        <v>2</v>
      </c>
      <c r="E21" s="8">
        <v>1</v>
      </c>
      <c r="F21" s="8"/>
      <c r="G21" s="8"/>
      <c r="H21" s="8">
        <v>25</v>
      </c>
      <c r="I21" s="8"/>
      <c r="J21" s="8"/>
      <c r="K21" s="8"/>
      <c r="L21" s="8">
        <f>C21*D21*E21*H21*($M$43)</f>
        <v>11099.999999999998</v>
      </c>
      <c r="M21" s="17"/>
      <c r="N21" s="17"/>
    </row>
    <row r="22" spans="1:14" ht="12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  <c r="L22" s="17"/>
      <c r="M22" s="17"/>
      <c r="N22" s="17"/>
    </row>
    <row r="23" spans="1:14" ht="24">
      <c r="A23" s="10" t="s">
        <v>29</v>
      </c>
      <c r="B23" s="8">
        <v>1</v>
      </c>
      <c r="C23" s="8"/>
      <c r="D23" s="8"/>
      <c r="E23" s="8"/>
      <c r="F23" s="8"/>
      <c r="G23" s="8"/>
      <c r="H23" s="8"/>
      <c r="I23" s="8"/>
      <c r="J23" s="8"/>
      <c r="K23" s="8"/>
      <c r="L23" s="17"/>
      <c r="M23" s="17">
        <f>B23*(L24+L25)</f>
        <v>192533.3333333333</v>
      </c>
      <c r="N23" s="17">
        <f>M23/100*22.5</f>
        <v>43319.99999999999</v>
      </c>
    </row>
    <row r="24" spans="1:14" ht="12">
      <c r="A24" s="11" t="s">
        <v>19</v>
      </c>
      <c r="B24" s="8"/>
      <c r="C24" s="8">
        <v>2</v>
      </c>
      <c r="D24" s="8">
        <v>2</v>
      </c>
      <c r="E24" s="8">
        <v>2</v>
      </c>
      <c r="F24" s="8"/>
      <c r="G24" s="8">
        <f>C33</f>
        <v>25</v>
      </c>
      <c r="H24" s="8"/>
      <c r="I24" s="8"/>
      <c r="J24" s="8" t="s">
        <v>21</v>
      </c>
      <c r="K24" s="8" t="s">
        <v>21</v>
      </c>
      <c r="L24" s="17">
        <f>C24*D24*E24*G24*$E$33*($M$44+$M$45+$M$46)</f>
        <v>155499.99999999997</v>
      </c>
      <c r="M24" s="17"/>
      <c r="N24" s="17"/>
    </row>
    <row r="25" spans="1:14" ht="12">
      <c r="A25" s="11" t="s">
        <v>20</v>
      </c>
      <c r="B25" s="8"/>
      <c r="C25" s="8">
        <v>1</v>
      </c>
      <c r="D25" s="8">
        <v>2</v>
      </c>
      <c r="E25" s="8">
        <v>1</v>
      </c>
      <c r="F25" s="8"/>
      <c r="G25" s="8">
        <f>C33</f>
        <v>25</v>
      </c>
      <c r="H25" s="8"/>
      <c r="I25" s="8"/>
      <c r="J25" s="8"/>
      <c r="K25" s="8" t="s">
        <v>21</v>
      </c>
      <c r="L25" s="17">
        <f>C25*D25*E25*$C$33*($M$44+$M$46)</f>
        <v>37033.33333333333</v>
      </c>
      <c r="M25" s="17"/>
      <c r="N25" s="17"/>
    </row>
    <row r="26" spans="1:11" ht="12">
      <c r="A26" s="12"/>
      <c r="B26" s="7"/>
      <c r="C26" s="7"/>
      <c r="D26" s="7"/>
      <c r="E26" s="7"/>
      <c r="F26" s="7"/>
      <c r="G26" s="6"/>
      <c r="H26" s="6"/>
      <c r="I26" s="6"/>
      <c r="J26" s="6"/>
      <c r="K26" s="6"/>
    </row>
    <row r="27" spans="1:14" ht="12">
      <c r="A27" s="10" t="s">
        <v>22</v>
      </c>
      <c r="B27" s="9"/>
      <c r="C27" s="9"/>
      <c r="D27" s="9"/>
      <c r="E27" s="9"/>
      <c r="F27" s="9"/>
      <c r="G27" s="13">
        <f>C33</f>
        <v>25</v>
      </c>
      <c r="H27" s="13"/>
      <c r="I27" s="13"/>
      <c r="J27" s="13"/>
      <c r="K27" s="13"/>
      <c r="L27" s="13"/>
      <c r="M27" s="13"/>
      <c r="N27" s="13"/>
    </row>
    <row r="28" spans="1:14" ht="12">
      <c r="A28" s="12"/>
      <c r="B28" s="9"/>
      <c r="C28" s="9"/>
      <c r="D28" s="9"/>
      <c r="E28" s="9"/>
      <c r="F28" s="9"/>
      <c r="G28" s="13"/>
      <c r="H28" s="13"/>
      <c r="I28" s="13">
        <v>6</v>
      </c>
      <c r="J28" s="13"/>
      <c r="K28" s="13"/>
      <c r="L28" s="13">
        <f>I28*I33</f>
        <v>30000</v>
      </c>
      <c r="M28" s="13">
        <f>L28</f>
        <v>30000</v>
      </c>
      <c r="N28" s="13">
        <f>M28/100*22.5</f>
        <v>6750</v>
      </c>
    </row>
    <row r="29" spans="10:12" ht="12">
      <c r="J29" s="3"/>
      <c r="K29" s="3"/>
      <c r="L29" s="3"/>
    </row>
    <row r="30" spans="1:14" ht="25.5" customHeight="1">
      <c r="A30" s="1" t="s">
        <v>30</v>
      </c>
      <c r="B30" s="1"/>
      <c r="C30" s="1"/>
      <c r="D30" s="1"/>
      <c r="E30" s="1"/>
      <c r="F30" s="1"/>
      <c r="G30" s="1"/>
      <c r="H30" s="1"/>
      <c r="I30" s="1"/>
      <c r="J30" s="1"/>
      <c r="K30" s="26"/>
      <c r="L30" s="24" t="s">
        <v>34</v>
      </c>
      <c r="M30" s="24">
        <f>SUM(M28,M23,M20,M16,M12,M8,M3)</f>
        <v>2362426.6666666665</v>
      </c>
      <c r="N30" s="24">
        <f>SUM(N3:N29)</f>
        <v>531546</v>
      </c>
    </row>
    <row r="31" spans="10:12" ht="12">
      <c r="J31" s="3"/>
      <c r="K31" s="3"/>
      <c r="L31" s="3"/>
    </row>
    <row r="32" spans="3:14" ht="15">
      <c r="C32" s="22" t="s">
        <v>33</v>
      </c>
      <c r="D32" s="22"/>
      <c r="E32" s="22" t="s">
        <v>31</v>
      </c>
      <c r="F32" s="22"/>
      <c r="G32" s="22"/>
      <c r="H32" s="22"/>
      <c r="I32" s="23"/>
      <c r="J32" s="23"/>
      <c r="K32" s="23"/>
      <c r="L32" s="24" t="s">
        <v>32</v>
      </c>
      <c r="M32" s="24">
        <f>M12</f>
        <v>999570</v>
      </c>
      <c r="N32" s="24"/>
    </row>
    <row r="33" spans="3:14" ht="15">
      <c r="C33" s="22">
        <v>25</v>
      </c>
      <c r="D33" s="22"/>
      <c r="E33" s="22">
        <v>0.75</v>
      </c>
      <c r="F33" s="22">
        <v>40000</v>
      </c>
      <c r="G33" s="22">
        <v>800</v>
      </c>
      <c r="H33" s="22">
        <v>300</v>
      </c>
      <c r="I33" s="23">
        <v>5000</v>
      </c>
      <c r="J33" s="23">
        <v>20000</v>
      </c>
      <c r="K33" s="23">
        <v>10000</v>
      </c>
      <c r="L33" s="24"/>
      <c r="M33" s="24"/>
      <c r="N33" s="24"/>
    </row>
    <row r="34" spans="3:14" ht="15">
      <c r="C34" s="22"/>
      <c r="D34" s="22"/>
      <c r="E34" s="22"/>
      <c r="F34" s="22"/>
      <c r="G34" s="22"/>
      <c r="H34" s="22"/>
      <c r="I34" s="22"/>
      <c r="J34" s="22">
        <v>400</v>
      </c>
      <c r="K34" s="22">
        <v>100</v>
      </c>
      <c r="L34" s="25">
        <v>0.45</v>
      </c>
      <c r="M34" s="24">
        <f>M30/100*55</f>
        <v>1299334.6666666667</v>
      </c>
      <c r="N34" s="24"/>
    </row>
    <row r="35" spans="12:14" ht="15">
      <c r="L35" s="25">
        <v>0.7</v>
      </c>
      <c r="M35" s="24">
        <f>M30/100*30</f>
        <v>708728</v>
      </c>
      <c r="N35" s="24">
        <f>N30/100*30</f>
        <v>159463.8</v>
      </c>
    </row>
    <row r="37" spans="1:9" ht="12">
      <c r="A37" s="32" t="s">
        <v>0</v>
      </c>
      <c r="B37" s="32" t="s">
        <v>50</v>
      </c>
      <c r="C37" s="32" t="s">
        <v>45</v>
      </c>
      <c r="D37" s="32" t="s">
        <v>47</v>
      </c>
      <c r="E37" s="32" t="s">
        <v>46</v>
      </c>
      <c r="F37" s="32" t="s">
        <v>48</v>
      </c>
      <c r="G37" s="32" t="s">
        <v>49</v>
      </c>
      <c r="H37" s="32" t="s">
        <v>57</v>
      </c>
      <c r="I37" s="32" t="s">
        <v>58</v>
      </c>
    </row>
    <row r="38" spans="1:9" ht="12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2" customHeight="1">
      <c r="A39" s="10" t="s">
        <v>10</v>
      </c>
      <c r="B39" s="28">
        <f>SUM(B40:B41)*$B$3</f>
        <v>450</v>
      </c>
      <c r="C39" s="4"/>
      <c r="D39" s="28">
        <f>D40</f>
        <v>300</v>
      </c>
      <c r="E39" s="28">
        <f>E42*$B$3</f>
        <v>150</v>
      </c>
      <c r="F39" s="28">
        <f>SUM(F40:F41)</f>
        <v>450</v>
      </c>
      <c r="G39" s="4"/>
      <c r="H39" s="4"/>
      <c r="I39" s="28">
        <f>SUM(H40:H42)</f>
        <v>136620</v>
      </c>
    </row>
    <row r="40" spans="1:9" ht="12">
      <c r="A40" s="11" t="s">
        <v>11</v>
      </c>
      <c r="B40" s="4">
        <f>$B$3*C4*D4*E4*G4*$E$33</f>
        <v>300</v>
      </c>
      <c r="C40" s="4"/>
      <c r="D40" s="4">
        <f>C4*D4*E4*G4*$E$33</f>
        <v>300</v>
      </c>
      <c r="E40" s="4"/>
      <c r="F40" s="4">
        <f>D40</f>
        <v>300</v>
      </c>
      <c r="G40" s="4"/>
      <c r="H40" s="4">
        <f>B40*K44+D40*K45+F40*K46</f>
        <v>93300</v>
      </c>
      <c r="I40" s="4"/>
    </row>
    <row r="41" spans="1:14" ht="12">
      <c r="A41" s="11" t="s">
        <v>12</v>
      </c>
      <c r="B41" s="4">
        <f>$B$3*C5*D5*E5*G5*$E$33</f>
        <v>150</v>
      </c>
      <c r="C41" s="4"/>
      <c r="D41" s="4"/>
      <c r="E41" s="4"/>
      <c r="F41" s="4">
        <f>B41</f>
        <v>150</v>
      </c>
      <c r="G41" s="4"/>
      <c r="H41" s="4">
        <f>B41*K44+F41*K46</f>
        <v>33330</v>
      </c>
      <c r="I41" s="4"/>
      <c r="J41" s="32"/>
      <c r="K41" s="32" t="s">
        <v>53</v>
      </c>
      <c r="L41" s="32" t="s">
        <v>51</v>
      </c>
      <c r="M41" s="32" t="s">
        <v>54</v>
      </c>
      <c r="N41" s="32" t="s">
        <v>52</v>
      </c>
    </row>
    <row r="42" spans="1:14" ht="12">
      <c r="A42" s="11" t="s">
        <v>13</v>
      </c>
      <c r="B42" s="4"/>
      <c r="C42" s="4"/>
      <c r="D42" s="4"/>
      <c r="E42" s="4">
        <f>C6*D6*E6*H6</f>
        <v>150</v>
      </c>
      <c r="F42" s="4"/>
      <c r="G42" s="4"/>
      <c r="H42" s="4">
        <f>E42*K43</f>
        <v>9990</v>
      </c>
      <c r="I42" s="4"/>
      <c r="J42" s="33"/>
      <c r="K42" s="33"/>
      <c r="L42" s="33"/>
      <c r="M42" s="33"/>
      <c r="N42" s="33"/>
    </row>
    <row r="43" spans="1:14" ht="12">
      <c r="A43" s="12"/>
      <c r="B43" s="4"/>
      <c r="C43" s="4"/>
      <c r="D43" s="4"/>
      <c r="E43" s="4"/>
      <c r="F43" s="4"/>
      <c r="G43" s="4"/>
      <c r="H43" s="4"/>
      <c r="I43" s="4"/>
      <c r="J43" s="4" t="s">
        <v>41</v>
      </c>
      <c r="K43" s="4">
        <v>66.6</v>
      </c>
      <c r="L43" s="4">
        <v>3331.5</v>
      </c>
      <c r="M43" s="4">
        <f aca="true" t="shared" si="0" ref="M43:N46">K43/30*100</f>
        <v>221.99999999999997</v>
      </c>
      <c r="N43" s="4">
        <f t="shared" si="0"/>
        <v>11105</v>
      </c>
    </row>
    <row r="44" spans="1:14" ht="12">
      <c r="A44" s="10" t="s">
        <v>23</v>
      </c>
      <c r="B44" s="28">
        <f>B45</f>
        <v>150</v>
      </c>
      <c r="C44" s="28">
        <f>C46</f>
        <v>6</v>
      </c>
      <c r="D44" s="4"/>
      <c r="E44" s="4"/>
      <c r="F44" s="28">
        <f>$B$8*F45</f>
        <v>150</v>
      </c>
      <c r="G44" s="28">
        <f>$B$8*G46</f>
        <v>6</v>
      </c>
      <c r="H44" s="4"/>
      <c r="I44" s="28">
        <f>SUM(H45:H46)</f>
        <v>99957</v>
      </c>
      <c r="J44" s="4" t="s">
        <v>42</v>
      </c>
      <c r="K44" s="4">
        <v>177.8</v>
      </c>
      <c r="L44" s="4">
        <v>8883.6</v>
      </c>
      <c r="M44" s="4">
        <f t="shared" si="0"/>
        <v>592.6666666666666</v>
      </c>
      <c r="N44" s="4">
        <f t="shared" si="0"/>
        <v>29612</v>
      </c>
    </row>
    <row r="45" spans="1:14" ht="12">
      <c r="A45" s="11" t="s">
        <v>24</v>
      </c>
      <c r="B45" s="4">
        <f>$B$3*C9*D9*E9*G9*$E$33</f>
        <v>150</v>
      </c>
      <c r="C45" s="4"/>
      <c r="D45" s="4"/>
      <c r="E45" s="4"/>
      <c r="F45" s="4">
        <f>B45</f>
        <v>150</v>
      </c>
      <c r="G45" s="4"/>
      <c r="H45" s="4">
        <f>B45*K44+F45*K46</f>
        <v>33330</v>
      </c>
      <c r="I45" s="4"/>
      <c r="J45" s="4" t="s">
        <v>43</v>
      </c>
      <c r="K45" s="4">
        <v>88.8</v>
      </c>
      <c r="L45" s="4">
        <v>4441.8</v>
      </c>
      <c r="M45" s="4">
        <f t="shared" si="0"/>
        <v>296</v>
      </c>
      <c r="N45" s="4">
        <f t="shared" si="0"/>
        <v>14806</v>
      </c>
    </row>
    <row r="46" spans="1:14" ht="12">
      <c r="A46" s="11" t="s">
        <v>25</v>
      </c>
      <c r="B46" s="4"/>
      <c r="C46" s="4">
        <f>$B$8*C10*D10*E10*$E$33</f>
        <v>6</v>
      </c>
      <c r="D46" s="4"/>
      <c r="E46" s="4"/>
      <c r="F46" s="4"/>
      <c r="G46" s="4">
        <f>C46</f>
        <v>6</v>
      </c>
      <c r="H46" s="4">
        <f>C46*L44+G46*L46</f>
        <v>66627</v>
      </c>
      <c r="I46" s="4"/>
      <c r="J46" s="4" t="s">
        <v>44</v>
      </c>
      <c r="K46" s="4">
        <v>44.4</v>
      </c>
      <c r="L46" s="4">
        <v>2220.9</v>
      </c>
      <c r="M46" s="4">
        <f t="shared" si="0"/>
        <v>148</v>
      </c>
      <c r="N46" s="4">
        <f t="shared" si="0"/>
        <v>7403</v>
      </c>
    </row>
    <row r="47" spans="1:9" ht="12">
      <c r="A47" s="12"/>
      <c r="B47" s="4"/>
      <c r="C47" s="4"/>
      <c r="D47" s="4"/>
      <c r="E47" s="4"/>
      <c r="F47" s="4"/>
      <c r="G47" s="4"/>
      <c r="H47" s="4"/>
      <c r="I47" s="4"/>
    </row>
    <row r="48" spans="1:9" ht="12">
      <c r="A48" s="10" t="s">
        <v>26</v>
      </c>
      <c r="B48" s="28">
        <f>$B$12*B49</f>
        <v>450</v>
      </c>
      <c r="C48" s="28">
        <f>$B$12*C50</f>
        <v>18</v>
      </c>
      <c r="D48" s="4"/>
      <c r="E48" s="4"/>
      <c r="F48" s="28">
        <f>$B$12*F49</f>
        <v>450</v>
      </c>
      <c r="G48" s="28">
        <f>$B$12*G50</f>
        <v>18</v>
      </c>
      <c r="H48" s="4"/>
      <c r="I48" s="28">
        <f>SUM(H49:H50)*$B$12</f>
        <v>299871</v>
      </c>
    </row>
    <row r="49" spans="1:9" ht="12">
      <c r="A49" s="11" t="s">
        <v>14</v>
      </c>
      <c r="B49" s="4">
        <f>C13*D13*E13*G13*$E$33</f>
        <v>150</v>
      </c>
      <c r="C49" s="4"/>
      <c r="D49" s="4"/>
      <c r="E49" s="4"/>
      <c r="F49" s="4">
        <f>B49</f>
        <v>150</v>
      </c>
      <c r="G49" s="4"/>
      <c r="H49" s="4">
        <f>B49*K44+F49*K46</f>
        <v>33330</v>
      </c>
      <c r="I49" s="4"/>
    </row>
    <row r="50" spans="1:9" ht="12">
      <c r="A50" s="14" t="s">
        <v>15</v>
      </c>
      <c r="B50" s="4"/>
      <c r="C50" s="4">
        <f>C14*D14*E14*$E$33</f>
        <v>6</v>
      </c>
      <c r="D50" s="4"/>
      <c r="E50" s="4"/>
      <c r="F50" s="4"/>
      <c r="G50" s="4">
        <f>C50</f>
        <v>6</v>
      </c>
      <c r="H50" s="4">
        <f>C50*L44+G50*L46</f>
        <v>66627</v>
      </c>
      <c r="I50" s="4"/>
    </row>
    <row r="51" spans="1:9" ht="12">
      <c r="A51" s="19"/>
      <c r="B51" s="18"/>
      <c r="C51" s="18"/>
      <c r="D51" s="18"/>
      <c r="E51" s="18"/>
      <c r="F51" s="18"/>
      <c r="G51" s="18"/>
      <c r="H51" s="18"/>
      <c r="I51" s="18"/>
    </row>
    <row r="52" spans="1:9" ht="12">
      <c r="A52" s="16" t="s">
        <v>27</v>
      </c>
      <c r="B52" s="29">
        <f>$B$16*SUM(B53:B54)</f>
        <v>350</v>
      </c>
      <c r="C52" s="8"/>
      <c r="D52" s="29">
        <f>$B$16*D53</f>
        <v>300</v>
      </c>
      <c r="E52" s="8"/>
      <c r="F52" s="8"/>
      <c r="G52" s="8"/>
      <c r="H52" s="8"/>
      <c r="I52" s="29">
        <f>$B$16*SUM(H53:H54)</f>
        <v>88870</v>
      </c>
    </row>
    <row r="53" spans="1:9" ht="12">
      <c r="A53" s="11" t="s">
        <v>16</v>
      </c>
      <c r="B53" s="8">
        <f>$B$16*C17*D17*E17*G17*$E$33</f>
        <v>300</v>
      </c>
      <c r="C53" s="8"/>
      <c r="D53" s="8">
        <f>B53</f>
        <v>300</v>
      </c>
      <c r="E53" s="8"/>
      <c r="F53" s="8"/>
      <c r="G53" s="8"/>
      <c r="H53" s="8">
        <f>B53*K44+D53*K45</f>
        <v>79980</v>
      </c>
      <c r="I53" s="8"/>
    </row>
    <row r="54" spans="1:9" ht="12">
      <c r="A54" s="11" t="s">
        <v>17</v>
      </c>
      <c r="B54" s="8">
        <f>$B$16*C18*D18*E18*G18</f>
        <v>50</v>
      </c>
      <c r="C54" s="8"/>
      <c r="D54" s="8"/>
      <c r="E54" s="8"/>
      <c r="F54" s="8"/>
      <c r="G54" s="8"/>
      <c r="H54" s="8">
        <f>B54*K44</f>
        <v>8890</v>
      </c>
      <c r="I54" s="8"/>
    </row>
    <row r="55" spans="1:9" ht="12">
      <c r="A55" s="12"/>
      <c r="B55" s="8"/>
      <c r="C55" s="8"/>
      <c r="D55" s="8"/>
      <c r="E55" s="8"/>
      <c r="F55" s="8"/>
      <c r="G55" s="8"/>
      <c r="H55" s="8"/>
      <c r="I55" s="8"/>
    </row>
    <row r="56" spans="1:9" ht="24">
      <c r="A56" s="10" t="s">
        <v>28</v>
      </c>
      <c r="B56" s="8"/>
      <c r="C56" s="8"/>
      <c r="D56" s="8"/>
      <c r="E56" s="29">
        <f>$B$20*E57</f>
        <v>250</v>
      </c>
      <c r="F56" s="8"/>
      <c r="G56" s="8"/>
      <c r="H56" s="8"/>
      <c r="I56" s="29">
        <f>H57*$B$20</f>
        <v>16649.999999999996</v>
      </c>
    </row>
    <row r="57" spans="1:9" ht="12">
      <c r="A57" s="11" t="s">
        <v>18</v>
      </c>
      <c r="B57" s="8"/>
      <c r="C57" s="8"/>
      <c r="D57" s="8"/>
      <c r="E57" s="8">
        <f>C21*D21*E21*H21</f>
        <v>50</v>
      </c>
      <c r="F57" s="8"/>
      <c r="G57" s="8"/>
      <c r="H57" s="8">
        <f>E57*K43</f>
        <v>3329.9999999999995</v>
      </c>
      <c r="I57" s="8"/>
    </row>
    <row r="58" spans="1:9" ht="12">
      <c r="A58" s="12"/>
      <c r="B58" s="8"/>
      <c r="C58" s="8"/>
      <c r="D58" s="8"/>
      <c r="E58" s="8"/>
      <c r="F58" s="8"/>
      <c r="G58" s="8"/>
      <c r="H58" s="8"/>
      <c r="I58" s="8"/>
    </row>
    <row r="59" spans="1:9" ht="24">
      <c r="A59" s="10" t="s">
        <v>29</v>
      </c>
      <c r="B59" s="29">
        <f>SUM(B60:B61)*$B$23</f>
        <v>200</v>
      </c>
      <c r="C59" s="8"/>
      <c r="D59" s="29">
        <f>$B$23*D60</f>
        <v>150</v>
      </c>
      <c r="E59" s="8"/>
      <c r="F59" s="29">
        <f>$B$23*SUM(F60:F61)</f>
        <v>200</v>
      </c>
      <c r="G59" s="8"/>
      <c r="H59" s="8"/>
      <c r="I59" s="29">
        <f>SUM(H60:H61)</f>
        <v>57760</v>
      </c>
    </row>
    <row r="60" spans="1:9" ht="12">
      <c r="A60" s="11" t="s">
        <v>19</v>
      </c>
      <c r="B60" s="8">
        <f>$B$23*C24*D24*E24*G24*$E$33</f>
        <v>150</v>
      </c>
      <c r="C60" s="8"/>
      <c r="D60" s="8">
        <f>B60</f>
        <v>150</v>
      </c>
      <c r="E60" s="8"/>
      <c r="F60" s="8">
        <f>D60</f>
        <v>150</v>
      </c>
      <c r="G60" s="8"/>
      <c r="H60" s="8">
        <f>B60*K44+D60*K45+F60*K46</f>
        <v>46650</v>
      </c>
      <c r="I60" s="8"/>
    </row>
    <row r="61" spans="1:9" ht="12">
      <c r="A61" s="11" t="s">
        <v>20</v>
      </c>
      <c r="B61" s="8">
        <f>$B$23*C25*D25*E25*G25</f>
        <v>50</v>
      </c>
      <c r="C61" s="8"/>
      <c r="D61" s="8"/>
      <c r="E61" s="8"/>
      <c r="F61" s="8">
        <f>B61</f>
        <v>50</v>
      </c>
      <c r="G61" s="8"/>
      <c r="H61" s="8">
        <f>B61*K44+F61*K46</f>
        <v>11110</v>
      </c>
      <c r="I61" s="8"/>
    </row>
    <row r="62" ht="12">
      <c r="A62" s="12"/>
    </row>
    <row r="63" spans="1:9" ht="12">
      <c r="A63" s="10" t="s">
        <v>22</v>
      </c>
      <c r="B63" s="13"/>
      <c r="C63" s="13"/>
      <c r="D63" s="13"/>
      <c r="E63" s="13"/>
      <c r="F63" s="13"/>
      <c r="G63" s="13"/>
      <c r="H63" s="13"/>
      <c r="I63" s="13"/>
    </row>
    <row r="64" spans="1:9" ht="12">
      <c r="A64" s="12"/>
      <c r="B64" s="13"/>
      <c r="C64" s="13"/>
      <c r="D64" s="13"/>
      <c r="E64" s="13"/>
      <c r="F64" s="13"/>
      <c r="G64" s="13"/>
      <c r="H64" s="13">
        <f>M28/100*30</f>
        <v>9000</v>
      </c>
      <c r="I64" s="30">
        <f>H64</f>
        <v>9000</v>
      </c>
    </row>
    <row r="66" spans="1:9" ht="15">
      <c r="A66" s="24" t="s">
        <v>55</v>
      </c>
      <c r="B66" s="24">
        <f aca="true" t="shared" si="1" ref="B66:G66">SUM(B59+B52+B39+B56+B48+B44)</f>
        <v>1600</v>
      </c>
      <c r="C66" s="24">
        <f t="shared" si="1"/>
        <v>24</v>
      </c>
      <c r="D66" s="24">
        <f t="shared" si="1"/>
        <v>750</v>
      </c>
      <c r="E66" s="24">
        <f t="shared" si="1"/>
        <v>400</v>
      </c>
      <c r="F66" s="24">
        <f t="shared" si="1"/>
        <v>1250</v>
      </c>
      <c r="G66" s="24">
        <f t="shared" si="1"/>
        <v>24</v>
      </c>
      <c r="H66" s="24"/>
      <c r="I66" s="24"/>
    </row>
    <row r="68" spans="1:9" ht="15">
      <c r="A68" s="24" t="s">
        <v>56</v>
      </c>
      <c r="B68" s="24">
        <f>B66*K44</f>
        <v>284480</v>
      </c>
      <c r="C68" s="24">
        <f>C66*L44</f>
        <v>213206.40000000002</v>
      </c>
      <c r="D68" s="24">
        <f>D66*K45</f>
        <v>66600</v>
      </c>
      <c r="E68" s="24">
        <f>E66*K43</f>
        <v>26639.999999999996</v>
      </c>
      <c r="F68" s="24">
        <f>F66*K46</f>
        <v>55500</v>
      </c>
      <c r="G68" s="24">
        <f>G66*L46</f>
        <v>53301.600000000006</v>
      </c>
      <c r="H68" s="24">
        <f>SUM(B68:G68)+H64</f>
        <v>708728</v>
      </c>
      <c r="I68" s="24">
        <f>SUM(I39:I64)</f>
        <v>708728</v>
      </c>
    </row>
  </sheetData>
  <mergeCells count="27">
    <mergeCell ref="L1:L2"/>
    <mergeCell ref="M1:M2"/>
    <mergeCell ref="C37:C38"/>
    <mergeCell ref="D37:D38"/>
    <mergeCell ref="E37:E38"/>
    <mergeCell ref="F37:F38"/>
    <mergeCell ref="D1:E1"/>
    <mergeCell ref="F1:F2"/>
    <mergeCell ref="H1:H2"/>
    <mergeCell ref="I1:I2"/>
    <mergeCell ref="J1:J2"/>
    <mergeCell ref="A1:A2"/>
    <mergeCell ref="A37:A38"/>
    <mergeCell ref="B1:B2"/>
    <mergeCell ref="C1:C2"/>
    <mergeCell ref="B37:B38"/>
    <mergeCell ref="H37:H38"/>
    <mergeCell ref="N1:N2"/>
    <mergeCell ref="G1:G2"/>
    <mergeCell ref="I37:I38"/>
    <mergeCell ref="N41:N42"/>
    <mergeCell ref="K1:K2"/>
    <mergeCell ref="J41:J42"/>
    <mergeCell ref="K41:K42"/>
    <mergeCell ref="L41:L42"/>
    <mergeCell ref="M41:M42"/>
    <mergeCell ref="G37:G38"/>
  </mergeCells>
  <printOptions/>
  <pageMargins left="0.75" right="0.75" top="1" bottom="1" header="0.5" footer="0.5"/>
  <pageSetup fitToHeight="1" fitToWidth="1"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60" workbookViewId="0" topLeftCell="A1">
      <selection activeCell="B64" sqref="B64:H64"/>
    </sheetView>
  </sheetViews>
  <sheetFormatPr defaultColWidth="11.421875" defaultRowHeight="12.75"/>
  <cols>
    <col min="1" max="1" width="27.8515625" style="0" customWidth="1"/>
    <col min="2" max="2" width="13.28125" style="0" customWidth="1"/>
    <col min="3" max="4" width="12.421875" style="0" customWidth="1"/>
    <col min="5" max="7" width="11.421875" style="0" customWidth="1"/>
    <col min="8" max="8" width="12.8515625" style="0" customWidth="1"/>
    <col min="9" max="9" width="14.00390625" style="0" customWidth="1"/>
    <col min="10" max="10" width="12.7109375" style="0" customWidth="1"/>
    <col min="11" max="11" width="6.421875" style="0" customWidth="1"/>
    <col min="12" max="16384" width="8.8515625" style="0" customWidth="1"/>
  </cols>
  <sheetData>
    <row r="1" spans="1:11" ht="12">
      <c r="A1" s="32" t="s">
        <v>0</v>
      </c>
      <c r="B1" s="32" t="s">
        <v>1</v>
      </c>
      <c r="C1" s="32" t="s">
        <v>2</v>
      </c>
      <c r="D1" s="34" t="s">
        <v>3</v>
      </c>
      <c r="E1" s="35"/>
      <c r="F1" s="32" t="s">
        <v>4</v>
      </c>
      <c r="G1" s="32" t="s">
        <v>5</v>
      </c>
      <c r="H1" s="32" t="s">
        <v>6</v>
      </c>
      <c r="I1" s="32" t="s">
        <v>9</v>
      </c>
      <c r="J1" s="32" t="s">
        <v>7</v>
      </c>
      <c r="K1" s="32" t="s">
        <v>8</v>
      </c>
    </row>
    <row r="2" spans="1:11" ht="12">
      <c r="A2" s="33"/>
      <c r="B2" s="33"/>
      <c r="C2" s="33"/>
      <c r="D2" s="27" t="s">
        <v>38</v>
      </c>
      <c r="E2" s="27" t="s">
        <v>39</v>
      </c>
      <c r="F2" s="33"/>
      <c r="G2" s="33" t="s">
        <v>40</v>
      </c>
      <c r="H2" s="33"/>
      <c r="I2" s="33"/>
      <c r="J2" s="33"/>
      <c r="K2" s="33"/>
    </row>
    <row r="3" spans="1:11" ht="12">
      <c r="A3" s="10" t="s">
        <v>10</v>
      </c>
      <c r="B3" s="4">
        <v>1</v>
      </c>
      <c r="C3" s="4"/>
      <c r="D3" s="4"/>
      <c r="E3" s="5"/>
      <c r="F3" s="4"/>
      <c r="G3" s="4"/>
      <c r="H3" s="4"/>
      <c r="I3" s="4"/>
      <c r="J3" s="4"/>
      <c r="K3" s="4"/>
    </row>
    <row r="4" spans="1:11" ht="12" customHeight="1">
      <c r="A4" s="11" t="s">
        <v>11</v>
      </c>
      <c r="B4" s="4"/>
      <c r="C4" s="4">
        <v>2</v>
      </c>
      <c r="D4" s="4">
        <v>2</v>
      </c>
      <c r="E4" s="4">
        <v>4</v>
      </c>
      <c r="F4" s="4"/>
      <c r="G4" s="4">
        <f>I37</f>
        <v>25</v>
      </c>
      <c r="H4" s="4"/>
      <c r="I4" s="4"/>
      <c r="J4" s="4" t="s">
        <v>21</v>
      </c>
      <c r="K4" s="4" t="s">
        <v>21</v>
      </c>
    </row>
    <row r="5" spans="1:11" ht="12">
      <c r="A5" s="11" t="s">
        <v>12</v>
      </c>
      <c r="B5" s="4"/>
      <c r="C5" s="4">
        <v>1</v>
      </c>
      <c r="D5" s="4">
        <v>2</v>
      </c>
      <c r="E5" s="4">
        <v>4</v>
      </c>
      <c r="F5" s="4"/>
      <c r="G5" s="4">
        <f>I37</f>
        <v>25</v>
      </c>
      <c r="H5" s="4"/>
      <c r="I5" s="4"/>
      <c r="J5" s="4"/>
      <c r="K5" s="4" t="s">
        <v>21</v>
      </c>
    </row>
    <row r="6" spans="1:11" ht="12" customHeight="1">
      <c r="A6" s="11" t="s">
        <v>13</v>
      </c>
      <c r="B6" s="4"/>
      <c r="C6" s="4">
        <v>3</v>
      </c>
      <c r="D6" s="4">
        <v>2</v>
      </c>
      <c r="E6" s="4">
        <v>1</v>
      </c>
      <c r="F6" s="4"/>
      <c r="G6" s="4"/>
      <c r="H6" s="4">
        <v>25</v>
      </c>
      <c r="I6" s="4"/>
      <c r="J6" s="4"/>
      <c r="K6" s="4"/>
    </row>
    <row r="7" spans="1:11" ht="12">
      <c r="A7" s="12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">
      <c r="A8" s="10" t="s">
        <v>23</v>
      </c>
      <c r="B8" s="4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ht="12">
      <c r="A9" s="11" t="s">
        <v>24</v>
      </c>
      <c r="B9" s="4"/>
      <c r="C9" s="4">
        <v>1</v>
      </c>
      <c r="D9" s="4">
        <v>2</v>
      </c>
      <c r="E9" s="4">
        <v>4</v>
      </c>
      <c r="F9" s="4"/>
      <c r="G9" s="4">
        <f>I37</f>
        <v>25</v>
      </c>
      <c r="H9" s="4"/>
      <c r="I9" s="4"/>
      <c r="J9" s="4"/>
      <c r="K9" s="4" t="s">
        <v>21</v>
      </c>
    </row>
    <row r="10" spans="1:11" ht="12">
      <c r="A10" s="11" t="s">
        <v>25</v>
      </c>
      <c r="B10" s="4"/>
      <c r="C10" s="4">
        <v>1</v>
      </c>
      <c r="D10" s="4">
        <v>2</v>
      </c>
      <c r="E10" s="4">
        <v>4</v>
      </c>
      <c r="F10" s="4" t="s">
        <v>21</v>
      </c>
      <c r="G10" s="4"/>
      <c r="H10" s="4"/>
      <c r="I10" s="4"/>
      <c r="J10" s="4"/>
      <c r="K10" s="4" t="s">
        <v>21</v>
      </c>
    </row>
    <row r="11" spans="1:11" ht="1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">
      <c r="A12" s="10" t="s">
        <v>26</v>
      </c>
      <c r="B12" s="4">
        <v>3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2">
      <c r="A13" s="11" t="s">
        <v>14</v>
      </c>
      <c r="B13" s="4"/>
      <c r="C13" s="4">
        <v>1</v>
      </c>
      <c r="D13" s="4">
        <v>2</v>
      </c>
      <c r="E13" s="4">
        <v>4</v>
      </c>
      <c r="F13" s="4"/>
      <c r="G13" s="4">
        <f>I37</f>
        <v>25</v>
      </c>
      <c r="H13" s="4"/>
      <c r="I13" s="4"/>
      <c r="J13" s="4"/>
      <c r="K13" s="4" t="s">
        <v>21</v>
      </c>
    </row>
    <row r="14" spans="1:11" ht="12">
      <c r="A14" s="14" t="s">
        <v>15</v>
      </c>
      <c r="B14" s="15"/>
      <c r="C14" s="15">
        <v>1</v>
      </c>
      <c r="D14" s="15">
        <v>2</v>
      </c>
      <c r="E14" s="15">
        <v>4</v>
      </c>
      <c r="F14" s="15" t="s">
        <v>21</v>
      </c>
      <c r="G14" s="15"/>
      <c r="H14" s="15"/>
      <c r="I14" s="15"/>
      <c r="J14" s="15"/>
      <c r="K14" s="15" t="s">
        <v>21</v>
      </c>
    </row>
    <row r="15" spans="1:11" ht="1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1" ht="12">
      <c r="A16" s="16" t="s">
        <v>27</v>
      </c>
      <c r="B16" s="17">
        <v>1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">
      <c r="A17" s="11" t="s">
        <v>16</v>
      </c>
      <c r="B17" s="8"/>
      <c r="C17" s="8">
        <v>2</v>
      </c>
      <c r="D17" s="8">
        <v>2</v>
      </c>
      <c r="E17" s="8">
        <v>4</v>
      </c>
      <c r="F17" s="8"/>
      <c r="G17" s="8">
        <f>I37</f>
        <v>25</v>
      </c>
      <c r="H17" s="8"/>
      <c r="I17" s="8"/>
      <c r="J17" s="8" t="s">
        <v>21</v>
      </c>
      <c r="K17" s="8"/>
    </row>
    <row r="18" spans="1:11" ht="12">
      <c r="A18" s="11" t="s">
        <v>17</v>
      </c>
      <c r="B18" s="8"/>
      <c r="C18" s="8">
        <v>1</v>
      </c>
      <c r="D18" s="8">
        <v>2</v>
      </c>
      <c r="E18" s="8">
        <v>1</v>
      </c>
      <c r="F18" s="8"/>
      <c r="G18" s="8">
        <f>I37</f>
        <v>25</v>
      </c>
      <c r="H18" s="8"/>
      <c r="I18" s="8"/>
      <c r="J18" s="8"/>
      <c r="K18" s="8"/>
    </row>
    <row r="19" spans="1:11" ht="12">
      <c r="A19" s="12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4">
      <c r="A20" s="10" t="s">
        <v>28</v>
      </c>
      <c r="B20" s="8">
        <v>5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12">
      <c r="A21" s="11" t="s">
        <v>18</v>
      </c>
      <c r="B21" s="8"/>
      <c r="C21" s="8">
        <v>1</v>
      </c>
      <c r="D21" s="8">
        <v>2</v>
      </c>
      <c r="E21" s="8">
        <v>1</v>
      </c>
      <c r="F21" s="8"/>
      <c r="G21" s="8"/>
      <c r="H21" s="8">
        <v>25</v>
      </c>
      <c r="I21" s="8"/>
      <c r="J21" s="8"/>
      <c r="K21" s="8"/>
    </row>
    <row r="22" spans="1:11" ht="12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4">
      <c r="A23" s="10" t="s">
        <v>29</v>
      </c>
      <c r="B23" s="8">
        <v>1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2">
      <c r="A24" s="11" t="s">
        <v>19</v>
      </c>
      <c r="B24" s="8"/>
      <c r="C24" s="8">
        <v>2</v>
      </c>
      <c r="D24" s="8">
        <v>2</v>
      </c>
      <c r="E24" s="8">
        <v>2</v>
      </c>
      <c r="F24" s="8"/>
      <c r="G24" s="8">
        <f>I37</f>
        <v>25</v>
      </c>
      <c r="H24" s="8"/>
      <c r="I24" s="8"/>
      <c r="J24" s="8" t="s">
        <v>21</v>
      </c>
      <c r="K24" s="8" t="s">
        <v>21</v>
      </c>
    </row>
    <row r="25" spans="1:11" ht="12">
      <c r="A25" s="11" t="s">
        <v>20</v>
      </c>
      <c r="B25" s="8"/>
      <c r="C25" s="8">
        <v>1</v>
      </c>
      <c r="D25" s="8">
        <v>2</v>
      </c>
      <c r="E25" s="8">
        <v>1</v>
      </c>
      <c r="F25" s="8"/>
      <c r="G25" s="8">
        <f>I37</f>
        <v>25</v>
      </c>
      <c r="H25" s="8"/>
      <c r="I25" s="8"/>
      <c r="J25" s="8"/>
      <c r="K25" s="8" t="s">
        <v>21</v>
      </c>
    </row>
    <row r="26" spans="1:11" ht="12">
      <c r="A26" s="12"/>
      <c r="B26" s="7"/>
      <c r="C26" s="7"/>
      <c r="D26" s="7"/>
      <c r="E26" s="7"/>
      <c r="F26" s="7"/>
      <c r="G26" s="6"/>
      <c r="H26" s="6"/>
      <c r="I26" s="6"/>
      <c r="J26" s="6"/>
      <c r="K26" s="6"/>
    </row>
    <row r="27" spans="1:11" ht="12">
      <c r="A27" s="10" t="s">
        <v>59</v>
      </c>
      <c r="B27" s="9"/>
      <c r="C27" s="9"/>
      <c r="D27" s="9"/>
      <c r="E27" s="9"/>
      <c r="F27" s="9"/>
      <c r="G27" s="13"/>
      <c r="H27" s="13"/>
      <c r="I27" s="13">
        <v>6</v>
      </c>
      <c r="J27" s="13"/>
      <c r="K27" s="13"/>
    </row>
    <row r="36" spans="1:10" ht="12">
      <c r="A36" s="32" t="s">
        <v>0</v>
      </c>
      <c r="B36" s="32" t="s">
        <v>50</v>
      </c>
      <c r="C36" s="32" t="s">
        <v>45</v>
      </c>
      <c r="D36" s="32" t="s">
        <v>47</v>
      </c>
      <c r="E36" s="32" t="s">
        <v>46</v>
      </c>
      <c r="F36" s="32" t="s">
        <v>48</v>
      </c>
      <c r="G36" s="32" t="s">
        <v>49</v>
      </c>
      <c r="H36" s="32" t="s">
        <v>9</v>
      </c>
      <c r="I36" s="22" t="s">
        <v>33</v>
      </c>
      <c r="J36" s="22" t="s">
        <v>31</v>
      </c>
    </row>
    <row r="37" spans="1:10" ht="12">
      <c r="A37" s="33"/>
      <c r="B37" s="33"/>
      <c r="C37" s="33"/>
      <c r="D37" s="33"/>
      <c r="E37" s="33"/>
      <c r="F37" s="33"/>
      <c r="G37" s="33"/>
      <c r="H37" s="33"/>
      <c r="I37" s="22">
        <v>25</v>
      </c>
      <c r="J37" s="22">
        <v>0.75</v>
      </c>
    </row>
    <row r="38" spans="1:8" ht="12">
      <c r="A38" s="10" t="s">
        <v>10</v>
      </c>
      <c r="B38" s="28">
        <f>SUM(B39:B40)*$B$3</f>
        <v>450</v>
      </c>
      <c r="C38" s="4"/>
      <c r="D38" s="28">
        <f>D39</f>
        <v>300</v>
      </c>
      <c r="E38" s="28">
        <f>E41*$B$3</f>
        <v>150</v>
      </c>
      <c r="F38" s="28">
        <f>SUM(F39:F40)</f>
        <v>450</v>
      </c>
      <c r="G38" s="4"/>
      <c r="H38" s="4"/>
    </row>
    <row r="39" spans="1:8" ht="12">
      <c r="A39" s="11" t="s">
        <v>11</v>
      </c>
      <c r="B39" s="4">
        <f>$B$3*C4*D4*E4*G4*$J$37</f>
        <v>300</v>
      </c>
      <c r="C39" s="4"/>
      <c r="D39" s="4">
        <f>C4*D4*E4*G4*$J$37</f>
        <v>300</v>
      </c>
      <c r="E39" s="4"/>
      <c r="F39" s="4">
        <f>D39</f>
        <v>300</v>
      </c>
      <c r="G39" s="4"/>
      <c r="H39" s="4"/>
    </row>
    <row r="40" spans="1:8" ht="12">
      <c r="A40" s="11" t="s">
        <v>12</v>
      </c>
      <c r="B40" s="4">
        <f>$B$3*C5*D5*E5*G5*$J$37</f>
        <v>150</v>
      </c>
      <c r="C40" s="4"/>
      <c r="D40" s="4"/>
      <c r="E40" s="4"/>
      <c r="F40" s="4">
        <f>B40</f>
        <v>150</v>
      </c>
      <c r="G40" s="4"/>
      <c r="H40" s="4"/>
    </row>
    <row r="41" spans="1:8" ht="12">
      <c r="A41" s="11" t="s">
        <v>13</v>
      </c>
      <c r="B41" s="4"/>
      <c r="C41" s="4"/>
      <c r="D41" s="4"/>
      <c r="E41" s="4">
        <f>C6*D6*E6*H6</f>
        <v>150</v>
      </c>
      <c r="F41" s="4"/>
      <c r="G41" s="4"/>
      <c r="H41" s="4"/>
    </row>
    <row r="42" spans="1:8" ht="12">
      <c r="A42" s="12"/>
      <c r="B42" s="4"/>
      <c r="C42" s="4"/>
      <c r="D42" s="4"/>
      <c r="E42" s="4"/>
      <c r="F42" s="4"/>
      <c r="G42" s="4"/>
      <c r="H42" s="4"/>
    </row>
    <row r="43" spans="1:8" ht="12">
      <c r="A43" s="10" t="s">
        <v>23</v>
      </c>
      <c r="B43" s="28">
        <f>B44</f>
        <v>150</v>
      </c>
      <c r="C43" s="28">
        <f>C45</f>
        <v>6</v>
      </c>
      <c r="D43" s="4"/>
      <c r="E43" s="4"/>
      <c r="F43" s="28">
        <f>$B$8*F44</f>
        <v>150</v>
      </c>
      <c r="G43" s="28">
        <f>$B$8*G45</f>
        <v>6</v>
      </c>
      <c r="H43" s="4"/>
    </row>
    <row r="44" spans="1:8" ht="12">
      <c r="A44" s="11" t="s">
        <v>24</v>
      </c>
      <c r="B44" s="4">
        <f>$B$3*C9*D9*E9*G9*$J$37</f>
        <v>150</v>
      </c>
      <c r="C44" s="4"/>
      <c r="D44" s="4"/>
      <c r="E44" s="4"/>
      <c r="F44" s="4">
        <f>B44</f>
        <v>150</v>
      </c>
      <c r="G44" s="4"/>
      <c r="H44" s="4"/>
    </row>
    <row r="45" spans="1:8" ht="12">
      <c r="A45" s="11" t="s">
        <v>25</v>
      </c>
      <c r="B45" s="4"/>
      <c r="C45" s="4">
        <f>$B$8*C10*D10*E10*$J$37</f>
        <v>6</v>
      </c>
      <c r="D45" s="4"/>
      <c r="E45" s="4"/>
      <c r="F45" s="4"/>
      <c r="G45" s="4">
        <f>C45</f>
        <v>6</v>
      </c>
      <c r="H45" s="4"/>
    </row>
    <row r="46" spans="1:8" ht="12">
      <c r="A46" s="12"/>
      <c r="B46" s="4"/>
      <c r="C46" s="4"/>
      <c r="D46" s="4"/>
      <c r="E46" s="4"/>
      <c r="F46" s="4"/>
      <c r="G46" s="4"/>
      <c r="H46" s="4"/>
    </row>
    <row r="47" spans="1:8" ht="12">
      <c r="A47" s="10" t="s">
        <v>26</v>
      </c>
      <c r="B47" s="28">
        <f>$B$12*B48</f>
        <v>450</v>
      </c>
      <c r="C47" s="28">
        <f>$B$12*C49</f>
        <v>18</v>
      </c>
      <c r="D47" s="4"/>
      <c r="E47" s="4"/>
      <c r="F47" s="28">
        <f>$B$12*F48</f>
        <v>450</v>
      </c>
      <c r="G47" s="28">
        <f>$B$12*G49</f>
        <v>18</v>
      </c>
      <c r="H47" s="4"/>
    </row>
    <row r="48" spans="1:8" ht="12">
      <c r="A48" s="11" t="s">
        <v>14</v>
      </c>
      <c r="B48" s="4">
        <f>C13*D13*E13*G13*$J$37</f>
        <v>150</v>
      </c>
      <c r="C48" s="4"/>
      <c r="D48" s="4"/>
      <c r="E48" s="4"/>
      <c r="F48" s="4">
        <f>B48</f>
        <v>150</v>
      </c>
      <c r="G48" s="4"/>
      <c r="H48" s="4"/>
    </row>
    <row r="49" spans="1:8" ht="12">
      <c r="A49" s="14" t="s">
        <v>15</v>
      </c>
      <c r="B49" s="4"/>
      <c r="C49" s="4">
        <f>C14*D14*E14*$J$37</f>
        <v>6</v>
      </c>
      <c r="D49" s="4"/>
      <c r="E49" s="4"/>
      <c r="F49" s="4"/>
      <c r="G49" s="4">
        <f>C49</f>
        <v>6</v>
      </c>
      <c r="H49" s="15"/>
    </row>
    <row r="50" spans="1:8" ht="12">
      <c r="A50" s="19"/>
      <c r="B50" s="18"/>
      <c r="C50" s="18"/>
      <c r="D50" s="18"/>
      <c r="E50" s="18"/>
      <c r="F50" s="18"/>
      <c r="G50" s="18"/>
      <c r="H50" s="20"/>
    </row>
    <row r="51" spans="1:8" ht="12">
      <c r="A51" s="16" t="s">
        <v>27</v>
      </c>
      <c r="B51" s="29">
        <f>$B$16*SUM(B52:B53)</f>
        <v>350</v>
      </c>
      <c r="C51" s="8"/>
      <c r="D51" s="29">
        <f>$B$16*D52</f>
        <v>300</v>
      </c>
      <c r="E51" s="8"/>
      <c r="F51" s="8"/>
      <c r="G51" s="8"/>
      <c r="H51" s="17"/>
    </row>
    <row r="52" spans="1:8" ht="12">
      <c r="A52" s="11" t="s">
        <v>16</v>
      </c>
      <c r="B52" s="8">
        <f>$B$16*C17*D17*E17*G17*$J$37</f>
        <v>300</v>
      </c>
      <c r="C52" s="8"/>
      <c r="D52" s="8">
        <f>B52</f>
        <v>300</v>
      </c>
      <c r="E52" s="8"/>
      <c r="F52" s="8"/>
      <c r="G52" s="8"/>
      <c r="H52" s="8"/>
    </row>
    <row r="53" spans="1:8" ht="12">
      <c r="A53" s="11" t="s">
        <v>17</v>
      </c>
      <c r="B53" s="8">
        <f>$B$16*C18*D18*E18*G18</f>
        <v>50</v>
      </c>
      <c r="C53" s="8"/>
      <c r="D53" s="8"/>
      <c r="E53" s="8"/>
      <c r="F53" s="8"/>
      <c r="G53" s="8"/>
      <c r="H53" s="8"/>
    </row>
    <row r="54" spans="1:8" ht="12">
      <c r="A54" s="12"/>
      <c r="B54" s="8"/>
      <c r="C54" s="8"/>
      <c r="D54" s="8"/>
      <c r="E54" s="8"/>
      <c r="F54" s="8"/>
      <c r="G54" s="8"/>
      <c r="H54" s="8"/>
    </row>
    <row r="55" spans="1:8" ht="24">
      <c r="A55" s="10" t="s">
        <v>28</v>
      </c>
      <c r="B55" s="8"/>
      <c r="C55" s="8"/>
      <c r="D55" s="8"/>
      <c r="E55" s="29">
        <f>$B$20*E56</f>
        <v>250</v>
      </c>
      <c r="F55" s="8"/>
      <c r="G55" s="8"/>
      <c r="H55" s="8"/>
    </row>
    <row r="56" spans="1:8" ht="12">
      <c r="A56" s="11" t="s">
        <v>18</v>
      </c>
      <c r="B56" s="8"/>
      <c r="C56" s="8"/>
      <c r="D56" s="8"/>
      <c r="E56" s="8">
        <f>C21*D21*E21*H21</f>
        <v>50</v>
      </c>
      <c r="F56" s="8"/>
      <c r="G56" s="8"/>
      <c r="H56" s="8"/>
    </row>
    <row r="57" spans="1:8" ht="12">
      <c r="A57" s="12"/>
      <c r="B57" s="8"/>
      <c r="C57" s="8"/>
      <c r="D57" s="8"/>
      <c r="E57" s="8"/>
      <c r="F57" s="8"/>
      <c r="G57" s="8"/>
      <c r="H57" s="8"/>
    </row>
    <row r="58" spans="1:8" ht="24">
      <c r="A58" s="10" t="s">
        <v>29</v>
      </c>
      <c r="B58" s="29">
        <f>SUM(B59:B60)*$B$23</f>
        <v>200</v>
      </c>
      <c r="C58" s="8"/>
      <c r="D58" s="29">
        <f>$B$23*D59</f>
        <v>150</v>
      </c>
      <c r="E58" s="8"/>
      <c r="F58" s="29">
        <f>$B$23*SUM(F59:F60)</f>
        <v>200</v>
      </c>
      <c r="G58" s="8"/>
      <c r="H58" s="8"/>
    </row>
    <row r="59" spans="1:8" ht="12">
      <c r="A59" s="11" t="s">
        <v>19</v>
      </c>
      <c r="B59" s="8">
        <f>$B$23*C24*D24*E24*G24*$J$37</f>
        <v>150</v>
      </c>
      <c r="C59" s="8"/>
      <c r="D59" s="8">
        <f>B59</f>
        <v>150</v>
      </c>
      <c r="E59" s="8"/>
      <c r="F59" s="8">
        <f>D59</f>
        <v>150</v>
      </c>
      <c r="G59" s="8"/>
      <c r="H59" s="8"/>
    </row>
    <row r="60" spans="1:8" ht="12">
      <c r="A60" s="11" t="s">
        <v>20</v>
      </c>
      <c r="B60" s="8">
        <f>$B$23*C25*D25*E25*G25</f>
        <v>50</v>
      </c>
      <c r="C60" s="8"/>
      <c r="D60" s="8"/>
      <c r="E60" s="8"/>
      <c r="F60" s="8">
        <f>B60</f>
        <v>50</v>
      </c>
      <c r="G60" s="8"/>
      <c r="H60" s="8"/>
    </row>
    <row r="61" spans="1:8" ht="12">
      <c r="A61" s="12"/>
      <c r="H61" s="6"/>
    </row>
    <row r="62" spans="1:8" ht="12">
      <c r="A62" s="10" t="s">
        <v>59</v>
      </c>
      <c r="B62" s="13"/>
      <c r="C62" s="13"/>
      <c r="D62" s="13"/>
      <c r="E62" s="13"/>
      <c r="F62" s="13"/>
      <c r="G62" s="13"/>
      <c r="H62" s="13">
        <v>6</v>
      </c>
    </row>
    <row r="63" ht="12">
      <c r="A63" s="1"/>
    </row>
    <row r="64" spans="1:8" ht="15">
      <c r="A64" s="24" t="s">
        <v>55</v>
      </c>
      <c r="B64" s="31">
        <f aca="true" t="shared" si="0" ref="B64:G64">SUM(B58+B51+B38+B55+B47+B43)</f>
        <v>1600</v>
      </c>
      <c r="C64" s="31">
        <f t="shared" si="0"/>
        <v>24</v>
      </c>
      <c r="D64" s="31">
        <f t="shared" si="0"/>
        <v>750</v>
      </c>
      <c r="E64" s="31">
        <f t="shared" si="0"/>
        <v>400</v>
      </c>
      <c r="F64" s="31">
        <f t="shared" si="0"/>
        <v>1250</v>
      </c>
      <c r="G64" s="31">
        <f t="shared" si="0"/>
        <v>24</v>
      </c>
      <c r="H64" s="31">
        <f>SUM(H58+H51+H38+H55+H47+H43+H62)</f>
        <v>6</v>
      </c>
    </row>
  </sheetData>
  <mergeCells count="18">
    <mergeCell ref="J1:J2"/>
    <mergeCell ref="K1:K2"/>
    <mergeCell ref="A36:A37"/>
    <mergeCell ref="B36:B37"/>
    <mergeCell ref="C36:C37"/>
    <mergeCell ref="D36:D37"/>
    <mergeCell ref="E36:E37"/>
    <mergeCell ref="F36:F37"/>
    <mergeCell ref="G36:G37"/>
    <mergeCell ref="H36:H37"/>
    <mergeCell ref="F1:F2"/>
    <mergeCell ref="G1:G2"/>
    <mergeCell ref="H1:H2"/>
    <mergeCell ref="I1:I2"/>
    <mergeCell ref="A1:A2"/>
    <mergeCell ref="B1:B2"/>
    <mergeCell ref="C1:C2"/>
    <mergeCell ref="D1:E1"/>
  </mergeCells>
  <printOptions/>
  <pageMargins left="0.75" right="0.75" top="1" bottom="1" header="0.5" footer="0.5"/>
  <pageSetup orientation="landscape" paperSize="9" scale="77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</dc:creator>
  <cp:keywords/>
  <dc:description/>
  <cp:lastModifiedBy>John Hibbard</cp:lastModifiedBy>
  <cp:lastPrinted>2008-03-07T19:54:11Z</cp:lastPrinted>
  <dcterms:created xsi:type="dcterms:W3CDTF">2008-01-07T21:36:39Z</dcterms:created>
  <dcterms:modified xsi:type="dcterms:W3CDTF">2008-02-12T10:15:07Z</dcterms:modified>
  <cp:category/>
  <cp:version/>
  <cp:contentType/>
  <cp:contentStatus/>
</cp:coreProperties>
</file>